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附表" sheetId="1" r:id="rId1"/>
  </sheets>
  <calcPr calcId="124519"/>
</workbook>
</file>

<file path=xl/calcChain.xml><?xml version="1.0" encoding="utf-8"?>
<calcChain xmlns="http://schemas.openxmlformats.org/spreadsheetml/2006/main">
  <c r="F23" i="1"/>
  <c r="C23"/>
  <c r="F16"/>
  <c r="F8"/>
  <c r="A16"/>
  <c r="E13" l="1"/>
  <c r="D5"/>
  <c r="B13" s="1"/>
  <c r="E14"/>
  <c r="E15"/>
  <c r="D6"/>
  <c r="E6" s="1"/>
  <c r="D7"/>
  <c r="D15" s="1"/>
  <c r="C8"/>
  <c r="B8"/>
  <c r="D13" l="1"/>
  <c r="E5"/>
  <c r="E8" s="1"/>
  <c r="C13"/>
  <c r="A20" s="1"/>
  <c r="C15"/>
  <c r="E7"/>
  <c r="C14"/>
  <c r="E16"/>
  <c r="B14"/>
  <c r="D14"/>
  <c r="D16" s="1"/>
  <c r="B15"/>
  <c r="D8"/>
  <c r="B20" l="1"/>
  <c r="A22"/>
  <c r="B22" s="1"/>
  <c r="C22" s="1"/>
  <c r="F20"/>
  <c r="A21"/>
  <c r="B21" s="1"/>
  <c r="F21" s="1"/>
  <c r="B16"/>
  <c r="C16"/>
  <c r="B23" l="1"/>
  <c r="C20"/>
  <c r="A23"/>
  <c r="F22"/>
  <c r="C21"/>
</calcChain>
</file>

<file path=xl/sharedStrings.xml><?xml version="1.0" encoding="utf-8"?>
<sst xmlns="http://schemas.openxmlformats.org/spreadsheetml/2006/main" count="36" uniqueCount="36">
  <si>
    <t>增值额</t>
    <phoneticPr fontId="1" type="noConversion"/>
  </si>
  <si>
    <t>增值率</t>
    <phoneticPr fontId="1" type="noConversion"/>
  </si>
  <si>
    <t>适用税率</t>
    <phoneticPr fontId="1" type="noConversion"/>
  </si>
  <si>
    <t>增值税</t>
    <phoneticPr fontId="1" type="noConversion"/>
  </si>
  <si>
    <t>成交价</t>
    <phoneticPr fontId="1" type="noConversion"/>
  </si>
  <si>
    <t>土地购进成本</t>
    <phoneticPr fontId="1" type="noConversion"/>
  </si>
  <si>
    <t>城市维护建设税</t>
    <phoneticPr fontId="1" type="noConversion"/>
  </si>
  <si>
    <t>教育费附加</t>
    <phoneticPr fontId="1" type="noConversion"/>
  </si>
  <si>
    <t>地方教育附加</t>
    <phoneticPr fontId="1" type="noConversion"/>
  </si>
  <si>
    <t>印花税</t>
    <phoneticPr fontId="1" type="noConversion"/>
  </si>
  <si>
    <t>原契税</t>
    <phoneticPr fontId="1" type="noConversion"/>
  </si>
  <si>
    <t>速算扣除系数</t>
    <phoneticPr fontId="1" type="noConversion"/>
  </si>
  <si>
    <t>项目名称</t>
    <phoneticPr fontId="1" type="noConversion"/>
  </si>
  <si>
    <t>与转让房地产有关的税金</t>
    <phoneticPr fontId="1" type="noConversion"/>
  </si>
  <si>
    <t>合计</t>
    <phoneticPr fontId="1" type="noConversion"/>
  </si>
  <si>
    <t>续表：</t>
    <phoneticPr fontId="1" type="noConversion"/>
  </si>
  <si>
    <r>
      <t>徐闻君悦酒店管理有限公司名下不动产被执行整体拍卖应纳土地增值税计算表</t>
    </r>
    <r>
      <rPr>
        <b/>
        <sz val="10"/>
        <color theme="1"/>
        <rFont val="宋体"/>
        <family val="3"/>
        <charset val="134"/>
        <scheme val="minor"/>
      </rPr>
      <t>（单位：元）</t>
    </r>
    <phoneticPr fontId="1" type="noConversion"/>
  </si>
  <si>
    <t>3=（1-2）/（1+5%）×5%</t>
    <phoneticPr fontId="1" type="noConversion"/>
  </si>
  <si>
    <t>4=1-3</t>
    <phoneticPr fontId="1" type="noConversion"/>
  </si>
  <si>
    <t>转让房地产所
取得的收入</t>
    <phoneticPr fontId="1" type="noConversion"/>
  </si>
  <si>
    <t>取得土地使用权
所支付的金额</t>
    <phoneticPr fontId="1" type="noConversion"/>
  </si>
  <si>
    <t>7=3×5%</t>
    <phoneticPr fontId="1" type="noConversion"/>
  </si>
  <si>
    <t>8=3×3%</t>
    <phoneticPr fontId="1" type="noConversion"/>
  </si>
  <si>
    <t>9=3×2%</t>
    <phoneticPr fontId="1" type="noConversion"/>
  </si>
  <si>
    <t>12=5+6+7+8+9+10+11</t>
    <phoneticPr fontId="1" type="noConversion"/>
  </si>
  <si>
    <t>扣除项目金额合计</t>
    <phoneticPr fontId="1" type="noConversion"/>
  </si>
  <si>
    <t>13=4-12</t>
    <phoneticPr fontId="1" type="noConversion"/>
  </si>
  <si>
    <t>14=13/12×100%</t>
    <phoneticPr fontId="1" type="noConversion"/>
  </si>
  <si>
    <t>17=13×15-12×16</t>
    <phoneticPr fontId="1" type="noConversion"/>
  </si>
  <si>
    <t>旧房及建筑物的评估
价格（评估报告书）</t>
    <phoneticPr fontId="1" type="noConversion"/>
  </si>
  <si>
    <t>土地增值税应纳税额</t>
    <phoneticPr fontId="1" type="noConversion"/>
  </si>
  <si>
    <t>10=1×万分之五</t>
    <phoneticPr fontId="1" type="noConversion"/>
  </si>
  <si>
    <t>计税对象二：徐国用﹝2004﹞第0178号+粤房地证字第C5814539号</t>
    <phoneticPr fontId="1" type="noConversion"/>
  </si>
  <si>
    <t>计税对象三：徐国用﹝2005﹞第0720号</t>
    <phoneticPr fontId="1" type="noConversion"/>
  </si>
  <si>
    <t>计税对象一：徐国用﹝2004﹞第0151号+粤房地证字第C5814540号+无产权建筑物</t>
    <phoneticPr fontId="1" type="noConversion"/>
  </si>
  <si>
    <t>附表：</t>
    <phoneticPr fontId="1" type="noConversion"/>
  </si>
</sst>
</file>

<file path=xl/styles.xml><?xml version="1.0" encoding="utf-8"?>
<styleSheet xmlns="http://schemas.openxmlformats.org/spreadsheetml/2006/main">
  <numFmts count="2">
    <numFmt numFmtId="176" formatCode="#,##0.00_ "/>
    <numFmt numFmtId="177" formatCode="0.00_ "/>
  </numFmts>
  <fonts count="10">
    <font>
      <sz val="11"/>
      <color theme="1"/>
      <name val="宋体"/>
      <family val="2"/>
      <charset val="134"/>
      <scheme val="minor"/>
    </font>
    <font>
      <sz val="9"/>
      <name val="宋体"/>
      <family val="2"/>
      <charset val="134"/>
      <scheme val="minor"/>
    </font>
    <font>
      <b/>
      <sz val="11"/>
      <color theme="1"/>
      <name val="宋体"/>
      <family val="3"/>
      <charset val="134"/>
      <scheme val="minor"/>
    </font>
    <font>
      <sz val="11"/>
      <color theme="1"/>
      <name val="宋体"/>
      <family val="3"/>
      <charset val="134"/>
      <scheme val="minor"/>
    </font>
    <font>
      <sz val="10"/>
      <color theme="1"/>
      <name val="宋体"/>
      <family val="3"/>
      <charset val="134"/>
      <scheme val="minor"/>
    </font>
    <font>
      <sz val="8"/>
      <name val="宋体"/>
      <family val="3"/>
      <charset val="134"/>
      <scheme val="minor"/>
    </font>
    <font>
      <sz val="11"/>
      <name val="宋体"/>
      <family val="3"/>
      <charset val="134"/>
      <scheme val="minor"/>
    </font>
    <font>
      <b/>
      <sz val="16"/>
      <color theme="1"/>
      <name val="宋体"/>
      <family val="3"/>
      <charset val="134"/>
      <scheme val="minor"/>
    </font>
    <font>
      <b/>
      <sz val="10"/>
      <color theme="1"/>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Font="1" applyAlignment="1">
      <alignment horizontal="center" vertical="center" wrapText="1"/>
    </xf>
    <xf numFmtId="176" fontId="3" fillId="0" borderId="1" xfId="0" applyNumberFormat="1" applyFont="1" applyBorder="1" applyAlignment="1">
      <alignment vertical="center" wrapText="1"/>
    </xf>
    <xf numFmtId="10" fontId="3" fillId="0" borderId="1" xfId="0" applyNumberFormat="1" applyFont="1" applyBorder="1" applyAlignment="1">
      <alignment vertical="center" wrapText="1"/>
    </xf>
    <xf numFmtId="9" fontId="3" fillId="0" borderId="1" xfId="0" applyNumberFormat="1" applyFont="1" applyBorder="1" applyAlignment="1">
      <alignment vertical="center" wrapText="1"/>
    </xf>
    <xf numFmtId="0" fontId="3" fillId="0" borderId="0" xfId="0" applyFont="1" applyAlignment="1">
      <alignment vertical="center" wrapText="1"/>
    </xf>
    <xf numFmtId="176" fontId="6" fillId="0" borderId="1" xfId="0" applyNumberFormat="1" applyFont="1" applyBorder="1" applyAlignment="1">
      <alignment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vertical="center" wrapText="1"/>
    </xf>
    <xf numFmtId="176" fontId="3" fillId="2" borderId="1" xfId="0" applyNumberFormat="1" applyFont="1" applyFill="1" applyBorder="1" applyAlignment="1">
      <alignment vertical="center" wrapText="1"/>
    </xf>
    <xf numFmtId="0" fontId="3" fillId="0" borderId="0" xfId="0" applyFont="1" applyFill="1" applyAlignment="1">
      <alignment vertical="center" wrapText="1"/>
    </xf>
    <xf numFmtId="0" fontId="3" fillId="0" borderId="0" xfId="0" applyFont="1" applyAlignment="1">
      <alignment horizontal="left" vertical="center" wrapText="1"/>
    </xf>
    <xf numFmtId="0" fontId="4" fillId="2" borderId="1" xfId="0" applyFont="1" applyFill="1" applyBorder="1" applyAlignment="1">
      <alignment horizontal="center" vertical="center" wrapText="1"/>
    </xf>
    <xf numFmtId="176" fontId="9" fillId="2" borderId="1" xfId="0" applyNumberFormat="1" applyFont="1" applyFill="1" applyBorder="1" applyAlignment="1">
      <alignment vertical="center" wrapText="1"/>
    </xf>
    <xf numFmtId="176" fontId="2" fillId="2" borderId="1"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176" fontId="3" fillId="0" borderId="0" xfId="0" applyNumberFormat="1" applyFont="1" applyAlignment="1">
      <alignment vertical="center" wrapText="1"/>
    </xf>
    <xf numFmtId="9" fontId="3" fillId="2" borderId="1" xfId="0" applyNumberFormat="1" applyFont="1" applyFill="1" applyBorder="1" applyAlignment="1">
      <alignment horizontal="right" vertical="center" wrapText="1"/>
    </xf>
    <xf numFmtId="10" fontId="3" fillId="2" borderId="1" xfId="0" applyNumberFormat="1" applyFont="1" applyFill="1" applyBorder="1" applyAlignment="1">
      <alignment horizontal="right" vertical="center" wrapText="1"/>
    </xf>
    <xf numFmtId="177" fontId="3" fillId="0" borderId="0" xfId="0" applyNumberFormat="1" applyFont="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3" fillId="0" borderId="4" xfId="0" applyFont="1" applyBorder="1" applyAlignment="1">
      <alignment horizontal="left" vertical="center" wrapText="1"/>
    </xf>
    <xf numFmtId="0" fontId="3" fillId="2" borderId="1" xfId="0" applyFont="1" applyFill="1" applyBorder="1" applyAlignment="1">
      <alignment horizontal="center" vertical="center" wrapText="1"/>
    </xf>
    <xf numFmtId="0" fontId="7"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4"/>
  <sheetViews>
    <sheetView tabSelected="1" workbookViewId="0">
      <selection activeCell="C20" sqref="C20"/>
    </sheetView>
  </sheetViews>
  <sheetFormatPr defaultColWidth="18.625" defaultRowHeight="18.95" customHeight="1"/>
  <cols>
    <col min="1" max="1" width="21.875" style="1" customWidth="1"/>
    <col min="2" max="6" width="20.625" style="5" customWidth="1"/>
    <col min="7" max="16384" width="18.625" style="5"/>
  </cols>
  <sheetData>
    <row r="1" spans="1:6" ht="13.5">
      <c r="A1" s="12" t="s">
        <v>35</v>
      </c>
    </row>
    <row r="2" spans="1:6" ht="27.75" customHeight="1">
      <c r="A2" s="27" t="s">
        <v>16</v>
      </c>
      <c r="B2" s="27"/>
      <c r="C2" s="27"/>
      <c r="D2" s="27"/>
      <c r="E2" s="27"/>
      <c r="F2" s="27"/>
    </row>
    <row r="3" spans="1:6" s="1" customFormat="1" ht="27">
      <c r="A3" s="22" t="s">
        <v>12</v>
      </c>
      <c r="B3" s="7" t="s">
        <v>4</v>
      </c>
      <c r="C3" s="7" t="s">
        <v>5</v>
      </c>
      <c r="D3" s="7" t="s">
        <v>3</v>
      </c>
      <c r="E3" s="7" t="s">
        <v>19</v>
      </c>
      <c r="F3" s="7" t="s">
        <v>20</v>
      </c>
    </row>
    <row r="4" spans="1:6" s="1" customFormat="1" ht="18.95" customHeight="1">
      <c r="A4" s="23"/>
      <c r="B4" s="7">
        <v>1</v>
      </c>
      <c r="C4" s="7">
        <v>2</v>
      </c>
      <c r="D4" s="13" t="s">
        <v>17</v>
      </c>
      <c r="E4" s="7" t="s">
        <v>18</v>
      </c>
      <c r="F4" s="7">
        <v>5</v>
      </c>
    </row>
    <row r="5" spans="1:6" ht="31.5">
      <c r="A5" s="17" t="s">
        <v>34</v>
      </c>
      <c r="B5" s="6">
        <v>170427500</v>
      </c>
      <c r="C5" s="6">
        <v>905730</v>
      </c>
      <c r="D5" s="6">
        <f>(B5-C5)/1.05*0.05</f>
        <v>8072465.2380952379</v>
      </c>
      <c r="E5" s="2">
        <f>B5-D5</f>
        <v>162355034.76190478</v>
      </c>
      <c r="F5" s="2">
        <v>905730</v>
      </c>
    </row>
    <row r="6" spans="1:6" ht="21">
      <c r="A6" s="17" t="s">
        <v>32</v>
      </c>
      <c r="B6" s="6">
        <v>133489100</v>
      </c>
      <c r="C6" s="6">
        <v>1027064</v>
      </c>
      <c r="D6" s="6">
        <f t="shared" ref="D6:D7" si="0">(B6-C6)/1.05*0.05</f>
        <v>6307716</v>
      </c>
      <c r="E6" s="2">
        <f t="shared" ref="E6:E7" si="1">B6-D6</f>
        <v>127181384</v>
      </c>
      <c r="F6" s="2">
        <v>1027064</v>
      </c>
    </row>
    <row r="7" spans="1:6" ht="21">
      <c r="A7" s="17" t="s">
        <v>33</v>
      </c>
      <c r="B7" s="6">
        <v>10412100</v>
      </c>
      <c r="C7" s="6">
        <v>132921</v>
      </c>
      <c r="D7" s="6">
        <f t="shared" si="0"/>
        <v>489484.71428571432</v>
      </c>
      <c r="E7" s="2">
        <f t="shared" si="1"/>
        <v>9922615.2857142854</v>
      </c>
      <c r="F7" s="2">
        <v>132921</v>
      </c>
    </row>
    <row r="8" spans="1:6" ht="18.95" customHeight="1">
      <c r="A8" s="8" t="s">
        <v>14</v>
      </c>
      <c r="B8" s="9">
        <f>SUM(B5:B7)</f>
        <v>314328700</v>
      </c>
      <c r="C8" s="9">
        <f>SUM(C5:C7)</f>
        <v>2065715</v>
      </c>
      <c r="D8" s="14">
        <f>SUM(D5:D7)</f>
        <v>14869665.952380953</v>
      </c>
      <c r="E8" s="10">
        <f>SUM(E5:E7)</f>
        <v>299459034.04761904</v>
      </c>
      <c r="F8" s="10">
        <f>SUM(F5:F7)</f>
        <v>2065715</v>
      </c>
    </row>
    <row r="9" spans="1:6" s="11" customFormat="1" ht="13.5">
      <c r="A9" s="24" t="s">
        <v>15</v>
      </c>
      <c r="B9" s="24"/>
      <c r="C9" s="24"/>
      <c r="D9" s="24"/>
      <c r="E9" s="24"/>
      <c r="F9" s="24"/>
    </row>
    <row r="10" spans="1:6" ht="18.95" customHeight="1">
      <c r="A10" s="26" t="s">
        <v>29</v>
      </c>
      <c r="B10" s="26" t="s">
        <v>13</v>
      </c>
      <c r="C10" s="26"/>
      <c r="D10" s="26"/>
      <c r="E10" s="26"/>
      <c r="F10" s="26"/>
    </row>
    <row r="11" spans="1:6" ht="18.95" customHeight="1">
      <c r="A11" s="26"/>
      <c r="B11" s="7" t="s">
        <v>6</v>
      </c>
      <c r="C11" s="7" t="s">
        <v>7</v>
      </c>
      <c r="D11" s="7" t="s">
        <v>8</v>
      </c>
      <c r="E11" s="7" t="s">
        <v>9</v>
      </c>
      <c r="F11" s="7" t="s">
        <v>10</v>
      </c>
    </row>
    <row r="12" spans="1:6" ht="18.95" customHeight="1">
      <c r="A12" s="7">
        <v>6</v>
      </c>
      <c r="B12" s="7" t="s">
        <v>21</v>
      </c>
      <c r="C12" s="7" t="s">
        <v>22</v>
      </c>
      <c r="D12" s="7" t="s">
        <v>23</v>
      </c>
      <c r="E12" s="16" t="s">
        <v>31</v>
      </c>
      <c r="F12" s="7">
        <v>11</v>
      </c>
    </row>
    <row r="13" spans="1:6" ht="18.95" customHeight="1">
      <c r="A13" s="2">
        <v>35361000</v>
      </c>
      <c r="B13" s="2">
        <f>D5*0.05</f>
        <v>403623.26190476189</v>
      </c>
      <c r="C13" s="2">
        <f>D5*0.03</f>
        <v>242173.95714285714</v>
      </c>
      <c r="D13" s="2">
        <f>D5*0.02</f>
        <v>161449.30476190476</v>
      </c>
      <c r="E13" s="2">
        <f>B5*5/10000</f>
        <v>85213.75</v>
      </c>
      <c r="F13" s="2">
        <v>0</v>
      </c>
    </row>
    <row r="14" spans="1:6" ht="18.95" customHeight="1">
      <c r="A14" s="2">
        <v>6474400</v>
      </c>
      <c r="B14" s="2">
        <f>D6*0.05</f>
        <v>315385.80000000005</v>
      </c>
      <c r="C14" s="2">
        <f>D6*0.03</f>
        <v>189231.47999999998</v>
      </c>
      <c r="D14" s="2">
        <f>D6*0.02</f>
        <v>126154.32</v>
      </c>
      <c r="E14" s="2">
        <f>B6*5/10000</f>
        <v>66744.55</v>
      </c>
      <c r="F14" s="2">
        <v>0</v>
      </c>
    </row>
    <row r="15" spans="1:6" ht="18.95" customHeight="1">
      <c r="A15" s="2">
        <v>0</v>
      </c>
      <c r="B15" s="2">
        <f>D7*0.05</f>
        <v>24474.235714285718</v>
      </c>
      <c r="C15" s="2">
        <f>D7*0.03</f>
        <v>14684.541428571429</v>
      </c>
      <c r="D15" s="2">
        <f>D7*0.02</f>
        <v>9789.6942857142858</v>
      </c>
      <c r="E15" s="2">
        <f>B7*5/10000</f>
        <v>5206.05</v>
      </c>
      <c r="F15" s="2">
        <v>12008.8</v>
      </c>
    </row>
    <row r="16" spans="1:6" ht="18.95" customHeight="1">
      <c r="A16" s="10">
        <f t="shared" ref="A16:F16" si="2">SUM(A13:A15)</f>
        <v>41835400</v>
      </c>
      <c r="B16" s="15">
        <f t="shared" si="2"/>
        <v>743483.29761904769</v>
      </c>
      <c r="C16" s="15">
        <f t="shared" si="2"/>
        <v>446089.97857142857</v>
      </c>
      <c r="D16" s="15">
        <f t="shared" si="2"/>
        <v>297393.31904761906</v>
      </c>
      <c r="E16" s="15">
        <f t="shared" si="2"/>
        <v>157164.34999999998</v>
      </c>
      <c r="F16" s="10">
        <f t="shared" si="2"/>
        <v>12008.8</v>
      </c>
    </row>
    <row r="17" spans="1:7" ht="13.5">
      <c r="A17" s="25">
        <v>3</v>
      </c>
      <c r="B17" s="25"/>
      <c r="C17" s="25"/>
      <c r="D17" s="25"/>
      <c r="E17" s="25"/>
      <c r="F17" s="25"/>
    </row>
    <row r="18" spans="1:7" ht="18.95" customHeight="1">
      <c r="A18" s="7" t="s">
        <v>25</v>
      </c>
      <c r="B18" s="7" t="s">
        <v>0</v>
      </c>
      <c r="C18" s="7" t="s">
        <v>1</v>
      </c>
      <c r="D18" s="7" t="s">
        <v>2</v>
      </c>
      <c r="E18" s="7" t="s">
        <v>11</v>
      </c>
      <c r="F18" s="16" t="s">
        <v>30</v>
      </c>
    </row>
    <row r="19" spans="1:7" ht="18.95" customHeight="1">
      <c r="A19" s="7" t="s">
        <v>24</v>
      </c>
      <c r="B19" s="7" t="s">
        <v>26</v>
      </c>
      <c r="C19" s="7" t="s">
        <v>27</v>
      </c>
      <c r="D19" s="7">
        <v>15</v>
      </c>
      <c r="E19" s="7">
        <v>16</v>
      </c>
      <c r="F19" s="7" t="s">
        <v>28</v>
      </c>
    </row>
    <row r="20" spans="1:7" ht="18.95" customHeight="1">
      <c r="A20" s="2">
        <f>F5+A13+B13+C13+D13+E13+F13</f>
        <v>37159190.273809522</v>
      </c>
      <c r="B20" s="2">
        <f>E5-A20</f>
        <v>125195844.48809525</v>
      </c>
      <c r="C20" s="3">
        <f>B20/A20</f>
        <v>3.3691757965010227</v>
      </c>
      <c r="D20" s="4">
        <v>0.6</v>
      </c>
      <c r="E20" s="4">
        <v>0.35</v>
      </c>
      <c r="F20" s="2">
        <f>B20*D20-A20*E20</f>
        <v>62111790.097023815</v>
      </c>
    </row>
    <row r="21" spans="1:7" ht="18.95" customHeight="1">
      <c r="A21" s="2">
        <f>F6+A14+B14+C14+D14+E14+F14</f>
        <v>8198980.1499999994</v>
      </c>
      <c r="B21" s="2">
        <f>E6-A21</f>
        <v>118982403.84999999</v>
      </c>
      <c r="C21" s="3">
        <f>B21/A21</f>
        <v>14.511854117612421</v>
      </c>
      <c r="D21" s="4">
        <v>0.6</v>
      </c>
      <c r="E21" s="4">
        <v>0.35</v>
      </c>
      <c r="F21" s="2">
        <f>B21*D21-A21*E21</f>
        <v>68519799.257499993</v>
      </c>
    </row>
    <row r="22" spans="1:7" ht="18.95" customHeight="1">
      <c r="A22" s="2">
        <f>F7+A15+B15+C15+D15+E15+F15</f>
        <v>199084.32142857142</v>
      </c>
      <c r="B22" s="2">
        <f>E7-A22</f>
        <v>9723530.9642857146</v>
      </c>
      <c r="C22" s="3">
        <f>B22/A22</f>
        <v>48.841269340109122</v>
      </c>
      <c r="D22" s="4">
        <v>0.6</v>
      </c>
      <c r="E22" s="4">
        <v>0.35</v>
      </c>
      <c r="F22" s="2">
        <f>B22*D22-A22*E22</f>
        <v>5764439.0660714284</v>
      </c>
    </row>
    <row r="23" spans="1:7" ht="18.95" customHeight="1">
      <c r="A23" s="10">
        <f>SUM(A20:A22)</f>
        <v>45557254.745238096</v>
      </c>
      <c r="B23" s="10">
        <f>SUM(B20:B22)</f>
        <v>253901779.30238095</v>
      </c>
      <c r="C23" s="20">
        <f>B23/A23</f>
        <v>5.5732458139155154</v>
      </c>
      <c r="D23" s="19">
        <v>0.6</v>
      </c>
      <c r="E23" s="19">
        <v>0.35</v>
      </c>
      <c r="F23" s="15">
        <f>SUM(F20:F22)</f>
        <v>136396028.42059523</v>
      </c>
      <c r="G23" s="18"/>
    </row>
    <row r="24" spans="1:7" ht="18.95" customHeight="1">
      <c r="F24" s="21"/>
    </row>
  </sheetData>
  <mergeCells count="6">
    <mergeCell ref="A3:A4"/>
    <mergeCell ref="A9:F9"/>
    <mergeCell ref="A17:F17"/>
    <mergeCell ref="B10:F10"/>
    <mergeCell ref="A2:F2"/>
    <mergeCell ref="A10:A11"/>
  </mergeCells>
  <phoneticPr fontId="1" type="noConversion"/>
  <printOptions horizontalCentered="1" verticalCentered="1"/>
  <pageMargins left="0.70866141732283472" right="0.70866141732283472" top="0.98425196850393704" bottom="0.78740157480314965" header="0.31496062992125984" footer="0.31496062992125984"/>
  <pageSetup paperSize="9" orientation="landscape" verticalDpi="0" r:id="rId1"/>
  <ignoredErrors>
    <ignoredError sqref="B8:C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附表</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2023-12-01T01:50:00Z</cp:lastPrinted>
  <dcterms:created xsi:type="dcterms:W3CDTF">2023-10-24T00:45:00Z</dcterms:created>
  <dcterms:modified xsi:type="dcterms:W3CDTF">2024-05-07T09:54:28Z</dcterms:modified>
</cp:coreProperties>
</file>